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rclays-my.sharepoint.com/personal/prathamesh_kini_barclays_com/Documents/Microsoft Teams Chat Files/"/>
    </mc:Choice>
  </mc:AlternateContent>
  <xr:revisionPtr revIDLastSave="2" documentId="13_ncr:1_{7DABB4EC-3A31-4326-A73A-B8541704EA07}" xr6:coauthVersionLast="47" xr6:coauthVersionMax="47" xr10:uidLastSave="{55374F68-A6D6-44D1-B2A8-9D4C1BE961EB}"/>
  <bookViews>
    <workbookView xWindow="2730" yWindow="2730" windowWidth="28800" windowHeight="11385" xr2:uid="{9FF934C2-4E0F-4D0C-84C5-BCC9B95C6EC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16" i="1"/>
  <c r="B7" i="1"/>
  <c r="B8" i="1" s="1"/>
  <c r="B9" i="1" s="1"/>
  <c r="B10" i="1" s="1"/>
  <c r="B11" i="1" s="1"/>
  <c r="B17" i="1" l="1"/>
  <c r="B12" i="1"/>
  <c r="B13" i="1" l="1"/>
  <c r="B14" i="1" l="1"/>
  <c r="B15" i="1" s="1"/>
  <c r="B18" i="1" s="1"/>
  <c r="B19" i="1" l="1"/>
  <c r="B20" i="1" l="1"/>
  <c r="B22" i="1" s="1"/>
  <c r="B21" i="1" l="1"/>
  <c r="C5" i="1" s="1"/>
  <c r="C4" i="1"/>
  <c r="C16" i="1" s="1"/>
  <c r="C7" i="1" l="1"/>
  <c r="C8" i="1" s="1"/>
  <c r="C9" i="1" s="1"/>
  <c r="C10" i="1" s="1"/>
  <c r="C11" i="1" s="1"/>
  <c r="C12" i="1" s="1"/>
  <c r="C17" i="1"/>
  <c r="C13" i="1" l="1"/>
  <c r="C14" i="1" s="1"/>
  <c r="C15" i="1" l="1"/>
  <c r="C18" i="1" s="1"/>
  <c r="C19" i="1" s="1"/>
  <c r="C20" i="1" l="1"/>
  <c r="C22" i="1" s="1"/>
  <c r="C21" i="1" l="1"/>
  <c r="D5" i="1" s="1"/>
  <c r="D4" i="1"/>
  <c r="D16" i="1" s="1"/>
  <c r="D17" i="1" l="1"/>
  <c r="D7" i="1"/>
  <c r="D8" i="1" s="1"/>
  <c r="D9" i="1" s="1"/>
  <c r="D10" i="1" s="1"/>
  <c r="D11" i="1" s="1"/>
  <c r="D12" i="1" s="1"/>
  <c r="D13" i="1" s="1"/>
  <c r="D14" i="1" l="1"/>
  <c r="D15" i="1" l="1"/>
  <c r="D18" i="1" s="1"/>
  <c r="D19" i="1" l="1"/>
  <c r="D20" i="1" l="1"/>
  <c r="D22" i="1" s="1"/>
  <c r="E4" i="1" l="1"/>
  <c r="E16" i="1" s="1"/>
  <c r="D21" i="1"/>
  <c r="E5" i="1" s="1"/>
  <c r="E17" i="1" s="1"/>
  <c r="E7" i="1" l="1"/>
  <c r="E8" i="1" s="1"/>
  <c r="E9" i="1" s="1"/>
  <c r="E10" i="1" s="1"/>
  <c r="E11" i="1" s="1"/>
  <c r="E12" i="1" s="1"/>
  <c r="E13" i="1" s="1"/>
  <c r="E14" i="1" s="1"/>
  <c r="E15" i="1" s="1"/>
  <c r="E18" i="1" s="1"/>
  <c r="E19" i="1" l="1"/>
  <c r="E20" i="1" l="1"/>
  <c r="E22" i="1" s="1"/>
  <c r="F4" i="1" l="1"/>
  <c r="F16" i="1" s="1"/>
  <c r="E21" i="1"/>
  <c r="F5" i="1" s="1"/>
  <c r="F7" i="1"/>
  <c r="F8" i="1" s="1"/>
  <c r="F9" i="1" s="1"/>
  <c r="F10" i="1" s="1"/>
  <c r="F11" i="1" s="1"/>
  <c r="F12" i="1" s="1"/>
  <c r="F13" i="1" s="1"/>
  <c r="F17" i="1" l="1"/>
  <c r="F14" i="1"/>
  <c r="F15" i="1" s="1"/>
  <c r="F18" i="1" l="1"/>
  <c r="F19" i="1" s="1"/>
  <c r="F20" i="1" l="1"/>
  <c r="F21" i="1" s="1"/>
  <c r="F22" i="1" l="1"/>
</calcChain>
</file>

<file path=xl/sharedStrings.xml><?xml version="1.0" encoding="utf-8"?>
<sst xmlns="http://schemas.openxmlformats.org/spreadsheetml/2006/main" count="28" uniqueCount="25">
  <si>
    <t>Hurdle Rate</t>
  </si>
  <si>
    <t>Performance Fees</t>
  </si>
  <si>
    <t>Year1</t>
  </si>
  <si>
    <t>NAV at Start</t>
  </si>
  <si>
    <t>High Water Mark</t>
  </si>
  <si>
    <t>Returns</t>
  </si>
  <si>
    <t>Returns during year</t>
  </si>
  <si>
    <t>Gross Value of Portfolio</t>
  </si>
  <si>
    <t>Less: Contract Note Chargs</t>
  </si>
  <si>
    <t>Gross Value of PF after Charges</t>
  </si>
  <si>
    <t>Gross Values after Charges &amp; Expenses</t>
  </si>
  <si>
    <t>Management Fees</t>
  </si>
  <si>
    <t>Portfolio Values after Management Fees</t>
  </si>
  <si>
    <t>Performance Fees after Hurdle Rate</t>
  </si>
  <si>
    <t>Net Value of Portfolio</t>
  </si>
  <si>
    <t>Year2</t>
  </si>
  <si>
    <t>High Water Mark for next year</t>
  </si>
  <si>
    <t>Year3</t>
  </si>
  <si>
    <t>Operating Expenses</t>
  </si>
  <si>
    <t>Year4</t>
  </si>
  <si>
    <t>Year5</t>
  </si>
  <si>
    <t>User Inputs</t>
  </si>
  <si>
    <t>GST (18%) on Management Fees</t>
  </si>
  <si>
    <t>GST (18%) on Performance Fees</t>
  </si>
  <si>
    <t>Performance Fees applicability post Hurdle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</si>
</sst>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 applyProtection="1">
      <alignment vertical="top" wrapText="1"/>
    </xf>
    <xf numFmtId="1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vertical="top" wrapText="1"/>
    </xf>
    <xf numFmtId="10" fontId="4" fillId="0" borderId="0" xfId="1" applyNumberFormat="1" applyFont="1" applyAlignment="1" applyProtection="1">
      <alignment vertical="top" wrapText="1"/>
    </xf>
    <xf numFmtId="10" fontId="0" fillId="0" borderId="0" xfId="1" applyNumberFormat="1" applyFont="1" applyAlignment="1" applyProtection="1">
      <alignment vertical="top" wrapText="1"/>
    </xf>
    <xf numFmtId="0" fontId="0" fillId="2" borderId="0" xfId="0" applyFill="1" applyAlignment="1" applyProtection="1">
      <alignment vertical="top" wrapText="1"/>
    </xf>
    <xf numFmtId="0" fontId="3" fillId="0" borderId="0" xfId="0" applyFont="1" applyAlignment="1" applyProtection="1">
      <alignment horizontal="center" vertical="top" wrapText="1"/>
    </xf>
    <xf numFmtId="1" fontId="0" fillId="0" borderId="0" xfId="0" applyNumberFormat="1" applyFill="1" applyAlignment="1" applyProtection="1">
      <alignment vertical="top" wrapText="1"/>
    </xf>
    <xf numFmtId="9" fontId="0" fillId="2" borderId="0" xfId="0" applyNumberFormat="1" applyFill="1" applyAlignment="1" applyProtection="1">
      <alignment vertical="top" wrapText="1"/>
      <protection locked="0"/>
    </xf>
    <xf numFmtId="10" fontId="0" fillId="2" borderId="0" xfId="1" applyNumberFormat="1" applyFont="1" applyFill="1" applyAlignment="1" applyProtection="1">
      <alignment vertical="top"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853B1-EDE4-4F54-BB22-78B334CFBE6B}">
  <dimension ref="A1:H24"/>
  <sheetViews>
    <sheetView tabSelected="1" workbookViewId="0">
      <selection activeCell="B6" sqref="B6"/>
    </sheetView>
  </sheetViews>
  <sheetFormatPr defaultRowHeight="15" x14ac:dyDescent="0.25"/>
  <cols>
    <col min="1" max="1" width="29" style="3" bestFit="1" customWidth="1"/>
    <col min="2" max="6" width="12.5703125" style="3" bestFit="1" customWidth="1"/>
    <col min="7" max="7" width="17.28515625" style="3" bestFit="1" customWidth="1"/>
    <col min="8" max="8" width="17.42578125" style="3" bestFit="1" customWidth="1"/>
    <col min="9" max="16384" width="9.140625" style="3"/>
  </cols>
  <sheetData>
    <row r="1" spans="1:8" x14ac:dyDescent="0.25">
      <c r="A1" s="3" t="s">
        <v>11</v>
      </c>
      <c r="B1" s="9">
        <v>0.01</v>
      </c>
      <c r="D1" s="3" t="s">
        <v>0</v>
      </c>
      <c r="E1" s="9">
        <v>0.05</v>
      </c>
      <c r="G1" s="3" t="s">
        <v>1</v>
      </c>
      <c r="H1" s="9">
        <v>0.15</v>
      </c>
    </row>
    <row r="3" spans="1:8" x14ac:dyDescent="0.25">
      <c r="B3" s="7" t="s">
        <v>2</v>
      </c>
      <c r="C3" s="7" t="s">
        <v>15</v>
      </c>
      <c r="D3" s="7" t="s">
        <v>17</v>
      </c>
      <c r="E3" s="7" t="s">
        <v>19</v>
      </c>
      <c r="F3" s="7" t="s">
        <v>20</v>
      </c>
    </row>
    <row r="4" spans="1:8" x14ac:dyDescent="0.25">
      <c r="A4" s="1" t="s">
        <v>3</v>
      </c>
      <c r="B4" s="8">
        <v>5000000</v>
      </c>
      <c r="C4" s="2">
        <f>B20</f>
        <v>4373238.4243750004</v>
      </c>
      <c r="D4" s="2">
        <f>C20</f>
        <v>5453470.3816938391</v>
      </c>
      <c r="E4" s="2">
        <f t="shared" ref="E4:F4" si="0">D20</f>
        <v>5576970.688007378</v>
      </c>
      <c r="F4" s="2">
        <f t="shared" si="0"/>
        <v>5153012.2690100409</v>
      </c>
    </row>
    <row r="5" spans="1:8" x14ac:dyDescent="0.25">
      <c r="A5" s="1" t="s">
        <v>4</v>
      </c>
      <c r="B5" s="2">
        <f>B4</f>
        <v>5000000</v>
      </c>
      <c r="C5" s="2">
        <f>B21</f>
        <v>5000000</v>
      </c>
      <c r="D5" s="2">
        <f>C21</f>
        <v>5453470.3816938391</v>
      </c>
      <c r="E5" s="2">
        <f t="shared" ref="E5:F5" si="1">D21</f>
        <v>5576970.688007378</v>
      </c>
      <c r="F5" s="2">
        <f t="shared" si="1"/>
        <v>5576970.688007378</v>
      </c>
    </row>
    <row r="6" spans="1:8" x14ac:dyDescent="0.25">
      <c r="A6" s="1" t="s">
        <v>5</v>
      </c>
      <c r="B6" s="10">
        <v>-0.1</v>
      </c>
      <c r="C6" s="10">
        <v>0.3</v>
      </c>
      <c r="D6" s="10">
        <v>0.05</v>
      </c>
      <c r="E6" s="10">
        <v>-0.05</v>
      </c>
      <c r="F6" s="10">
        <v>0.4</v>
      </c>
    </row>
    <row r="7" spans="1:8" x14ac:dyDescent="0.25">
      <c r="A7" s="1" t="s">
        <v>6</v>
      </c>
      <c r="B7" s="2">
        <f>B6*B4</f>
        <v>-500000</v>
      </c>
      <c r="C7" s="2">
        <f>C6*C4</f>
        <v>1311971.5273125002</v>
      </c>
      <c r="D7" s="2">
        <f>D6*D4</f>
        <v>272673.51908469194</v>
      </c>
      <c r="E7" s="2">
        <f t="shared" ref="E7:F7" si="2">E6*E4</f>
        <v>-278848.53440036892</v>
      </c>
      <c r="F7" s="2">
        <f t="shared" si="2"/>
        <v>2061204.9076040164</v>
      </c>
    </row>
    <row r="8" spans="1:8" x14ac:dyDescent="0.25">
      <c r="A8" s="1" t="s">
        <v>7</v>
      </c>
      <c r="B8" s="2">
        <f>B7+B4</f>
        <v>4500000</v>
      </c>
      <c r="C8" s="2">
        <f>C7+C4</f>
        <v>5685209.9516875008</v>
      </c>
      <c r="D8" s="2">
        <f>D7+D4</f>
        <v>5726143.9007785311</v>
      </c>
      <c r="E8" s="2">
        <f t="shared" ref="E8:F8" si="3">E7+E4</f>
        <v>5298122.153607009</v>
      </c>
      <c r="F8" s="2">
        <f t="shared" si="3"/>
        <v>7214217.1766140573</v>
      </c>
    </row>
    <row r="9" spans="1:8" x14ac:dyDescent="0.25">
      <c r="A9" s="1" t="s">
        <v>8</v>
      </c>
      <c r="B9" s="2">
        <f>1%*AVERAGE(B8,B4)</f>
        <v>47500</v>
      </c>
      <c r="C9" s="2">
        <f>1%*AVERAGE(C8,C4)</f>
        <v>50292.241880312504</v>
      </c>
      <c r="D9" s="2">
        <f>1%*AVERAGE(D8,D4)</f>
        <v>55898.071412361853</v>
      </c>
      <c r="E9" s="2">
        <f t="shared" ref="E9:F9" si="4">1%*AVERAGE(E8,E4)</f>
        <v>54375.464208071942</v>
      </c>
      <c r="F9" s="2">
        <f t="shared" si="4"/>
        <v>61836.147228120491</v>
      </c>
    </row>
    <row r="10" spans="1:8" ht="30" x14ac:dyDescent="0.25">
      <c r="A10" s="1" t="s">
        <v>9</v>
      </c>
      <c r="B10" s="2">
        <f>B8-B9</f>
        <v>4452500</v>
      </c>
      <c r="C10" s="2">
        <f>C8-C9</f>
        <v>5634917.7098071883</v>
      </c>
      <c r="D10" s="2">
        <f>D8-D9</f>
        <v>5670245.8293661689</v>
      </c>
      <c r="E10" s="2">
        <f t="shared" ref="E10:F10" si="5">E8-E9</f>
        <v>5243746.6893989369</v>
      </c>
      <c r="F10" s="2">
        <f t="shared" si="5"/>
        <v>7152381.0293859364</v>
      </c>
    </row>
    <row r="11" spans="1:8" x14ac:dyDescent="0.25">
      <c r="A11" s="1" t="s">
        <v>18</v>
      </c>
      <c r="B11" s="2">
        <f>0.5%*AVERAGE(B10,B4)</f>
        <v>23631.25</v>
      </c>
      <c r="C11" s="2">
        <f>0.5%*AVERAGE(C10,C4)</f>
        <v>25020.390335455471</v>
      </c>
      <c r="D11" s="2">
        <f>0.5%*AVERAGE(D10,D4)</f>
        <v>27809.290527650021</v>
      </c>
      <c r="E11" s="2">
        <f t="shared" ref="E11:F11" si="6">0.5%*AVERAGE(E10,E4)</f>
        <v>27051.793443515784</v>
      </c>
      <c r="F11" s="2">
        <f t="shared" si="6"/>
        <v>30763.483245989941</v>
      </c>
    </row>
    <row r="12" spans="1:8" ht="30" x14ac:dyDescent="0.25">
      <c r="A12" s="1" t="s">
        <v>10</v>
      </c>
      <c r="B12" s="2">
        <f>B10-B11</f>
        <v>4428868.75</v>
      </c>
      <c r="C12" s="2">
        <f>C10-C11</f>
        <v>5609897.3194717327</v>
      </c>
      <c r="D12" s="2">
        <f>D10-D11</f>
        <v>5642436.5388385188</v>
      </c>
      <c r="E12" s="2">
        <f t="shared" ref="E12:F12" si="7">E10-E11</f>
        <v>5216694.895955421</v>
      </c>
      <c r="F12" s="2">
        <f t="shared" si="7"/>
        <v>7121617.5461399462</v>
      </c>
    </row>
    <row r="13" spans="1:8" x14ac:dyDescent="0.25">
      <c r="A13" s="1" t="s">
        <v>11</v>
      </c>
      <c r="B13" s="2">
        <f>$B$1*AVERAGE(B4,B12)</f>
        <v>47144.34375</v>
      </c>
      <c r="C13" s="2">
        <f t="shared" ref="C13:F13" si="8">$B$1*AVERAGE(C4,C12)</f>
        <v>49915.678719233663</v>
      </c>
      <c r="D13" s="2">
        <f t="shared" si="8"/>
        <v>55479.534602661784</v>
      </c>
      <c r="E13" s="2">
        <f t="shared" si="8"/>
        <v>53968.327919813994</v>
      </c>
      <c r="F13" s="2">
        <f t="shared" si="8"/>
        <v>61373.149075749934</v>
      </c>
    </row>
    <row r="14" spans="1:8" ht="14.25" customHeight="1" x14ac:dyDescent="0.25">
      <c r="A14" s="1" t="s">
        <v>22</v>
      </c>
      <c r="B14" s="2">
        <f>18%*B13</f>
        <v>8485.9818749999995</v>
      </c>
      <c r="C14" s="2">
        <f>18%*C13</f>
        <v>8984.8221694620588</v>
      </c>
      <c r="D14" s="2">
        <f>18%*D13</f>
        <v>9986.3162284791215</v>
      </c>
      <c r="E14" s="2">
        <f t="shared" ref="E14:F14" si="9">18%*E13</f>
        <v>9714.299025566519</v>
      </c>
      <c r="F14" s="2">
        <f t="shared" si="9"/>
        <v>11047.166833634989</v>
      </c>
    </row>
    <row r="15" spans="1:8" ht="30" x14ac:dyDescent="0.25">
      <c r="A15" s="1" t="s">
        <v>12</v>
      </c>
      <c r="B15" s="2">
        <f>B12-B13-B14</f>
        <v>4373238.4243750004</v>
      </c>
      <c r="C15" s="2">
        <f>C12-C13-C14</f>
        <v>5550996.8185830368</v>
      </c>
      <c r="D15" s="2">
        <f>D12-D13-D14</f>
        <v>5576970.688007378</v>
      </c>
      <c r="E15" s="2">
        <f t="shared" ref="E15:F15" si="10">E12-E13-E14</f>
        <v>5153012.2690100409</v>
      </c>
      <c r="F15" s="2">
        <f t="shared" si="10"/>
        <v>7049197.2302305605</v>
      </c>
    </row>
    <row r="16" spans="1:8" x14ac:dyDescent="0.25">
      <c r="A16" s="1" t="s">
        <v>0</v>
      </c>
      <c r="B16" s="2">
        <f>B4*(1+$E$1)</f>
        <v>5250000</v>
      </c>
      <c r="C16" s="2">
        <f t="shared" ref="C16:F16" si="11">C4*(1+$E$1)</f>
        <v>4591900.3455937505</v>
      </c>
      <c r="D16" s="2">
        <f t="shared" si="11"/>
        <v>5726143.9007785311</v>
      </c>
      <c r="E16" s="2">
        <f t="shared" si="11"/>
        <v>5855819.2224077471</v>
      </c>
      <c r="F16" s="2">
        <f t="shared" si="11"/>
        <v>5410662.882460543</v>
      </c>
    </row>
    <row r="17" spans="1:6" ht="30" hidden="1" x14ac:dyDescent="0.25">
      <c r="A17" s="1" t="s">
        <v>24</v>
      </c>
      <c r="B17" s="2">
        <f>MAX(B16,B5)</f>
        <v>5250000</v>
      </c>
      <c r="C17" s="2">
        <f t="shared" ref="C17:F17" si="12">MAX(C16,C5)</f>
        <v>5000000</v>
      </c>
      <c r="D17" s="2">
        <f t="shared" si="12"/>
        <v>5726143.9007785311</v>
      </c>
      <c r="E17" s="2">
        <f t="shared" si="12"/>
        <v>5855819.2224077471</v>
      </c>
      <c r="F17" s="2">
        <f t="shared" si="12"/>
        <v>5576970.688007378</v>
      </c>
    </row>
    <row r="18" spans="1:6" ht="30" x14ac:dyDescent="0.25">
      <c r="A18" s="1" t="s">
        <v>13</v>
      </c>
      <c r="B18" s="2">
        <f>IF(OR(B5&gt;B15,B17&gt;B15),0,$H$1*(B15-B17))</f>
        <v>0</v>
      </c>
      <c r="C18" s="2">
        <f t="shared" ref="C18:F18" si="13">IF(OR(C5&gt;C15,C17&gt;C15),0,$H$1*(C15-C17))</f>
        <v>82649.522787455513</v>
      </c>
      <c r="D18" s="2">
        <f t="shared" si="13"/>
        <v>0</v>
      </c>
      <c r="E18" s="2">
        <f t="shared" si="13"/>
        <v>0</v>
      </c>
      <c r="F18" s="2">
        <f t="shared" si="13"/>
        <v>220833.98133347736</v>
      </c>
    </row>
    <row r="19" spans="1:6" ht="30" x14ac:dyDescent="0.25">
      <c r="A19" s="1" t="s">
        <v>23</v>
      </c>
      <c r="B19" s="2">
        <f>18%*B18</f>
        <v>0</v>
      </c>
      <c r="C19" s="2">
        <f t="shared" ref="C19:F19" si="14">18%*C18</f>
        <v>14876.914101741992</v>
      </c>
      <c r="D19" s="2">
        <f t="shared" si="14"/>
        <v>0</v>
      </c>
      <c r="E19" s="2">
        <f t="shared" si="14"/>
        <v>0</v>
      </c>
      <c r="F19" s="2">
        <f t="shared" si="14"/>
        <v>39750.116640025924</v>
      </c>
    </row>
    <row r="20" spans="1:6" x14ac:dyDescent="0.25">
      <c r="A20" s="1" t="s">
        <v>14</v>
      </c>
      <c r="B20" s="2">
        <f>B15-B18-B19</f>
        <v>4373238.4243750004</v>
      </c>
      <c r="C20" s="2">
        <f>C15-C18-C19</f>
        <v>5453470.3816938391</v>
      </c>
      <c r="D20" s="2">
        <f>D15-D18-D19</f>
        <v>5576970.688007378</v>
      </c>
      <c r="E20" s="2">
        <f>E15-E18-E19</f>
        <v>5153012.2690100409</v>
      </c>
      <c r="F20" s="2">
        <f>F15-F18-F19</f>
        <v>6788613.1322570574</v>
      </c>
    </row>
    <row r="21" spans="1:6" x14ac:dyDescent="0.25">
      <c r="A21" s="1" t="s">
        <v>16</v>
      </c>
      <c r="B21" s="2">
        <f>MAX(B20,B5)</f>
        <v>5000000</v>
      </c>
      <c r="C21" s="2">
        <f>MAX(C20,C5)</f>
        <v>5453470.3816938391</v>
      </c>
      <c r="D21" s="2">
        <f>MAX(D20,D5)</f>
        <v>5576970.688007378</v>
      </c>
      <c r="E21" s="2">
        <f>MAX(E20,E5)</f>
        <v>5576970.688007378</v>
      </c>
      <c r="F21" s="2">
        <f>MAX(F20,F5)</f>
        <v>6788613.1322570574</v>
      </c>
    </row>
    <row r="22" spans="1:6" x14ac:dyDescent="0.25">
      <c r="A22" s="1" t="s">
        <v>5</v>
      </c>
      <c r="B22" s="4">
        <f>(B20/B4)-1</f>
        <v>-0.12535231512499989</v>
      </c>
      <c r="C22" s="4">
        <f>(C20/C4)-1</f>
        <v>0.24700961907267138</v>
      </c>
      <c r="D22" s="4">
        <f>(D20/D4)-1</f>
        <v>2.2646186312500038E-2</v>
      </c>
      <c r="E22" s="4">
        <f>(E20/E4)-1</f>
        <v>-7.6019481312500026E-2</v>
      </c>
      <c r="F22" s="4">
        <f>(F20/F4)-1</f>
        <v>0.31740674732785679</v>
      </c>
    </row>
    <row r="23" spans="1:6" x14ac:dyDescent="0.25">
      <c r="B23" s="5"/>
      <c r="C23" s="5"/>
      <c r="D23" s="5"/>
      <c r="E23" s="5"/>
      <c r="F23" s="5"/>
    </row>
    <row r="24" spans="1:6" x14ac:dyDescent="0.25">
      <c r="A24" s="6"/>
      <c r="B24" s="3" t="s">
        <v>21</v>
      </c>
    </row>
  </sheetData>
  <sheetProtection algorithmName="SHA-512" hashValue="ZCBiGG2yPCQVUVH0ORno6B7a9rUW+G6tlgGu/Ptjx5ljle6FWHk7hxG02Q59WxIldXEdQtP15anVjMNw4TR/kQ==" saltValue="myik/IIe6w4x2yH6SF4Flw==" spinCount="100000" sheet="1" objects="1" scenarios="1"/>
  <phoneticPr fontId="2" type="noConversion"/>
  <pageMargins left="0.7" right="0.7" top="0.75" bottom="0.75" header="0.3" footer="0.3"/>
  <headerFooter>
    <oddFooter>&amp;C_x000D_&amp;1#&amp;"Calibri"&amp;10&amp;K000000 Restricted -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Kini, Prathamesh : Private Bank Processing</dc:creator>
  <cp:lastModifiedBy>Kini, Prathamesh : Private Bank Processing</cp:lastModifiedBy>
  <dcterms:created xsi:type="dcterms:W3CDTF">2024-08-05T03:56:14Z</dcterms:created>
  <dcterms:modified xsi:type="dcterms:W3CDTF">2024-08-19T05:43:45Z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04f687-07a0-4c99-84d8-8587e54227ab_Enabled">
    <vt:lpwstr>true</vt:lpwstr>
  </property>
  <property fmtid="{D5CDD505-2E9C-101B-9397-08002B2CF9AE}" pid="3" name="MSIP_Label_0004f687-07a0-4c99-84d8-8587e54227ab_SetDate">
    <vt:lpwstr>2024-08-05T04:31:29Z</vt:lpwstr>
  </property>
  <property fmtid="{D5CDD505-2E9C-101B-9397-08002B2CF9AE}" pid="4" name="MSIP_Label_0004f687-07a0-4c99-84d8-8587e54227ab_Method">
    <vt:lpwstr>Privileged</vt:lpwstr>
  </property>
  <property fmtid="{D5CDD505-2E9C-101B-9397-08002B2CF9AE}" pid="5" name="MSIP_Label_0004f687-07a0-4c99-84d8-8587e54227ab_Name">
    <vt:lpwstr>Restricted - Internal</vt:lpwstr>
  </property>
  <property fmtid="{D5CDD505-2E9C-101B-9397-08002B2CF9AE}" pid="6" name="MSIP_Label_0004f687-07a0-4c99-84d8-8587e54227ab_SiteId">
    <vt:lpwstr>c4b62f1d-01e0-4107-a0cc-5ac886858b23</vt:lpwstr>
  </property>
  <property fmtid="{D5CDD505-2E9C-101B-9397-08002B2CF9AE}" pid="7" name="MSIP_Label_0004f687-07a0-4c99-84d8-8587e54227ab_ActionId">
    <vt:lpwstr>f3e28ea6-7a51-44fc-9cb1-0382b96cb5eb</vt:lpwstr>
  </property>
  <property fmtid="{D5CDD505-2E9C-101B-9397-08002B2CF9AE}" pid="8" name="MSIP_Label_0004f687-07a0-4c99-84d8-8587e54227ab_ContentBits">
    <vt:lpwstr>2</vt:lpwstr>
  </property>
</Properties>
</file>